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<sst xmlns="http://schemas.openxmlformats.org/spreadsheetml/2006/main" count="48" uniqueCount="45">
  <si>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</si>
  <si>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</si>
  <si>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</si>
  <si>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</si>
  <si>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</si>
  <si>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</si>
  <si>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</si>
  <si>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</si>
  <si>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</si>
  <si>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</si>
  <si>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</si>
  <si>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</si>
  <si>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</si>
  <si>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</si>
  <si>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</si>
  <si>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</si>
  <si>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</si>
  <si>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</si>
  <si>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</si>
  <si>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</si>
  <si>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</si>
  <si>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</si>
  <si>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</si>
  <si>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</si>
  <si>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</si>
  <si>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</si>
  <si>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</si>
  <si>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</si>
  <si>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</si>
  <si>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</si>
  <si>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</si>
  <si>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</si>
  <si>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</si>
  <si>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</si>
  <si>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</si>
  <si>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</si>
  <si>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</si>
  <si>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</si>
  <si>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</si>
  <si>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</si>
  <si>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</si>
  <si>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</si>
  <si>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</si>
  <si>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Надійшло*/ Профінансовано **   станом на 10.12.2014</t>
  </si>
  <si>
    <t>Касові видатки станом на 10.12.2014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</si>
</sst>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  <numFmt numFmtId="178" formatCode="_-* #,##0.000_р_._-;\-* #,##0.000_р_._-;_-* &quot;-&quot;??_р_._-;_-@_-"/>
    <numFmt numFmtId="179" formatCode="_-* #,##0.000000_р_._-;\-* #,##0.000000_р_._-;_-* &quot;-&quot;??_р_._-;_-@_-"/>
    <numFmt numFmtId="180" formatCode="_-* #,##0.00000_р_._-;\-* #,##0.00000_р_._-;_-* &quot;-&quot;??_р_._-;_-@_-"/>
    <numFmt numFmtId="181" formatCode="_-* #,##0.0000_р_._-;\-* #,##0.0000_р_._-;_-* &quot;-&quot;??_р_._-;_-@_-"/>
  </numFmts>
  <fonts count="3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0" fillId="0" borderId="10" xfId="54" applyFont="1" applyBorder="1">
      <alignment/>
      <protection/>
    </xf>
    <xf numFmtId="43" fontId="22" fillId="0" borderId="10" xfId="62" applyNumberFormat="1" applyFont="1" applyFill="1" applyBorder="1" applyAlignment="1">
      <alignment horizontal="center" vertical="center"/>
    </xf>
    <xf numFmtId="43" fontId="28" fillId="0" borderId="10" xfId="62" applyNumberFormat="1" applyFont="1" applyFill="1" applyBorder="1" applyAlignment="1">
      <alignment horizontal="center" vertical="center"/>
    </xf>
    <xf numFmtId="43" fontId="28" fillId="25" borderId="10" xfId="62" applyNumberFormat="1" applyFont="1" applyFill="1" applyBorder="1" applyAlignment="1">
      <alignment horizontal="center" vertical="center"/>
    </xf>
    <xf numFmtId="43" fontId="28" fillId="0" borderId="10" xfId="62" applyNumberFormat="1" applyFont="1" applyFill="1" applyBorder="1" applyAlignment="1">
      <alignment horizontal="center"/>
    </xf>
    <xf numFmtId="43" fontId="22" fillId="0" borderId="10" xfId="62" applyNumberFormat="1" applyFont="1" applyFill="1" applyBorder="1" applyAlignment="1">
      <alignment horizontal="center"/>
    </xf>
    <xf numFmtId="43" fontId="21" fillId="0" borderId="10" xfId="62" applyNumberFormat="1" applyFont="1" applyBorder="1" applyAlignment="1">
      <alignment/>
    </xf>
    <xf numFmtId="171" fontId="28" fillId="25" borderId="10" xfId="64" applyNumberFormat="1" applyFont="1" applyFill="1" applyBorder="1" applyAlignment="1">
      <alignment horizontal="center" vertical="center"/>
    </xf>
    <xf numFmtId="171" fontId="28" fillId="25" borderId="10" xfId="54" applyNumberFormat="1" applyFont="1" applyFill="1" applyBorder="1" applyAlignment="1">
      <alignment horizontal="center" vertical="center"/>
      <protection/>
    </xf>
    <xf numFmtId="171" fontId="22" fillId="0" borderId="10" xfId="0" applyNumberFormat="1" applyFont="1" applyFill="1" applyBorder="1" applyAlignment="1">
      <alignment horizontal="center"/>
    </xf>
    <xf numFmtId="169" fontId="22" fillId="0" borderId="10" xfId="0" applyNumberFormat="1" applyFont="1" applyFill="1" applyBorder="1" applyAlignment="1">
      <alignment horizontal="center"/>
    </xf>
    <xf numFmtId="0" fontId="28" fillId="24" borderId="0" xfId="54" applyFont="1" applyFill="1" applyBorder="1" applyAlignment="1">
      <alignment horizontal="center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0" xfId="54" applyFont="1" applyFill="1" applyBorder="1" applyAlignment="1">
      <alignment horizontal="center" vertical="center" wrapText="1"/>
      <protection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  <xf numFmtId="0" fontId="28" fillId="24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1">
        <row r="17">
          <cell r="G17">
            <v>11.55933</v>
          </cell>
        </row>
      </sheetData>
      <sheetData sheetId="5">
        <row r="49">
          <cell r="E49">
            <v>11818</v>
          </cell>
        </row>
      </sheetData>
      <sheetData sheetId="6">
        <row r="7">
          <cell r="J7">
            <v>2290.69217</v>
          </cell>
        </row>
        <row r="64">
          <cell r="J64">
            <v>1098.7473599999998</v>
          </cell>
        </row>
        <row r="69">
          <cell r="J69">
            <v>59.196</v>
          </cell>
        </row>
        <row r="74">
          <cell r="J74">
            <v>636.342</v>
          </cell>
          <cell r="L74">
            <v>390.44952</v>
          </cell>
        </row>
      </sheetData>
      <sheetData sheetId="7">
        <row r="10">
          <cell r="C10">
            <v>2016.8466099999998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75" zoomScaleNormal="75" zoomScalePageLayoutView="0" workbookViewId="0" topLeftCell="A1">
      <selection activeCell="J7" sqref="J7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7" customWidth="1"/>
    <col min="4" max="4" width="20.375" style="3" customWidth="1"/>
    <col min="5" max="5" width="18.75390625" style="3" hidden="1" customWidth="1"/>
    <col min="6" max="6" width="14.375" style="3" customWidth="1"/>
    <col min="7" max="16384" width="9.00390625" style="3" customWidth="1"/>
  </cols>
  <sheetData>
    <row r="1" spans="1:6" ht="26.25" customHeight="1">
      <c r="A1" s="82"/>
      <c r="B1" s="82"/>
      <c r="C1" s="82"/>
      <c r="D1" s="82"/>
      <c r="E1" s="82"/>
      <c r="F1" s="82"/>
    </row>
    <row r="2" spans="1:6" ht="39" customHeight="1">
      <c r="A2" s="85" t="s">
        <v>36</v>
      </c>
      <c r="B2" s="85"/>
      <c r="C2" s="85"/>
      <c r="D2" s="85"/>
      <c r="E2" s="85"/>
      <c r="F2" s="85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79" t="s">
        <v>0</v>
      </c>
      <c r="B4" s="79" t="s">
        <v>14</v>
      </c>
      <c r="C4" s="80" t="s">
        <v>37</v>
      </c>
      <c r="D4" s="61" t="s">
        <v>43</v>
      </c>
      <c r="E4" s="81" t="s">
        <v>44</v>
      </c>
      <c r="F4" s="81" t="s">
        <v>35</v>
      </c>
    </row>
    <row r="5" spans="1:6" s="6" customFormat="1" ht="21" customHeight="1" hidden="1">
      <c r="A5" s="79"/>
      <c r="B5" s="79"/>
      <c r="C5" s="80"/>
      <c r="D5" s="8"/>
      <c r="E5" s="81"/>
      <c r="F5" s="81"/>
    </row>
    <row r="6" spans="1:6" ht="16.5" customHeight="1">
      <c r="A6" s="62">
        <v>1</v>
      </c>
      <c r="B6" s="62">
        <v>2</v>
      </c>
      <c r="C6" s="62">
        <v>3</v>
      </c>
      <c r="D6" s="63">
        <v>4</v>
      </c>
      <c r="E6" s="63"/>
      <c r="F6" s="63">
        <v>5</v>
      </c>
    </row>
    <row r="7" spans="1:6" ht="32.25" customHeight="1">
      <c r="A7" s="92" t="s">
        <v>15</v>
      </c>
      <c r="B7" s="92"/>
      <c r="C7" s="92"/>
      <c r="D7" s="12"/>
      <c r="E7" s="64"/>
      <c r="F7" s="65"/>
    </row>
    <row r="8" spans="1:6" ht="37.5">
      <c r="A8" s="10"/>
      <c r="B8" s="11" t="s">
        <v>38</v>
      </c>
      <c r="C8" s="12">
        <v>3671.5</v>
      </c>
      <c r="D8" s="12">
        <v>1539.36318</v>
      </c>
      <c r="E8" s="12"/>
      <c r="F8" s="14">
        <f>D8/C8</f>
        <v>0.41927364292523495</v>
      </c>
    </row>
    <row r="9" spans="1:6" ht="57" customHeight="1">
      <c r="A9" s="10"/>
      <c r="B9" s="11" t="s">
        <v>39</v>
      </c>
      <c r="C9" s="12">
        <v>268.1</v>
      </c>
      <c r="D9" s="12">
        <v>301.2666</v>
      </c>
      <c r="E9" s="12"/>
      <c r="F9" s="14">
        <f>D9/C9</f>
        <v>1.1237098097724727</v>
      </c>
    </row>
    <row r="10" spans="1:6" ht="37.5">
      <c r="A10" s="10"/>
      <c r="B10" s="11" t="s">
        <v>40</v>
      </c>
      <c r="C10" s="21">
        <v>13374</v>
      </c>
      <c r="D10" s="13">
        <f>'[1]облік по субвенції '!E49</f>
        <v>11818</v>
      </c>
      <c r="E10" s="13"/>
      <c r="F10" s="14">
        <f>D10/C10</f>
        <v>0.8836548526992672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13658.62978</v>
      </c>
      <c r="E11" s="17"/>
      <c r="F11" s="18">
        <f>D11/C11</f>
        <v>0.7888959996765549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31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13658.62978</v>
      </c>
      <c r="E17" s="34"/>
      <c r="F17" s="35">
        <f t="shared" si="0"/>
        <v>0.4643601696719934</v>
      </c>
    </row>
    <row r="18" spans="1:6" s="36" customFormat="1" ht="18.75">
      <c r="A18" s="58"/>
      <c r="B18" s="37" t="s">
        <v>31</v>
      </c>
      <c r="C18" s="59"/>
      <c r="D18" s="59">
        <f>D19+D20</f>
        <v>18297.778769999997</v>
      </c>
      <c r="E18" s="59"/>
      <c r="F18" s="60"/>
    </row>
    <row r="19" spans="1:6" s="39" customFormat="1" ht="18.75">
      <c r="A19" s="25"/>
      <c r="B19" s="30" t="s">
        <v>33</v>
      </c>
      <c r="C19" s="28"/>
      <c r="D19" s="66">
        <f>C15-C16+D8+D9-D25-D27-D28-D29-D30-D31-D35-D37-'[1]зведена'!G17</f>
        <v>3391.200859999999</v>
      </c>
      <c r="E19" s="66"/>
      <c r="F19" s="38"/>
    </row>
    <row r="20" spans="1:6" s="36" customFormat="1" ht="37.5">
      <c r="A20" s="25"/>
      <c r="B20" s="30" t="s">
        <v>32</v>
      </c>
      <c r="C20" s="28"/>
      <c r="D20" s="28">
        <f>C16+D10-D41-D36-D26-'[1]перелік об. по субв'!J64</f>
        <v>14906.57791</v>
      </c>
      <c r="E20" s="28"/>
      <c r="F20" s="38"/>
    </row>
    <row r="21" spans="1:6" s="36" customFormat="1" ht="36.75" customHeight="1">
      <c r="A21" s="86" t="s">
        <v>21</v>
      </c>
      <c r="B21" s="87"/>
      <c r="C21" s="87"/>
      <c r="D21" s="87"/>
      <c r="E21" s="87"/>
      <c r="F21" s="88"/>
    </row>
    <row r="22" spans="1:6" s="36" customFormat="1" ht="25.5" customHeight="1">
      <c r="A22" s="89" t="s">
        <v>22</v>
      </c>
      <c r="B22" s="90"/>
      <c r="C22" s="90"/>
      <c r="D22" s="90"/>
      <c r="E22" s="90"/>
      <c r="F22" s="91"/>
    </row>
    <row r="23" spans="1:10" ht="37.5" customHeight="1">
      <c r="A23" s="40">
        <v>1</v>
      </c>
      <c r="B23" s="41" t="s">
        <v>23</v>
      </c>
      <c r="C23" s="70">
        <f>C24+C34</f>
        <v>24758.15625</v>
      </c>
      <c r="D23" s="70">
        <f>D24+D34</f>
        <v>6765.58326</v>
      </c>
      <c r="E23" s="70">
        <f>E24+E34</f>
        <v>6388.42055</v>
      </c>
      <c r="F23" s="18">
        <f>D23/C23</f>
        <v>0.2732668455471114</v>
      </c>
      <c r="G23" s="78"/>
      <c r="H23" s="78"/>
      <c r="I23" s="78"/>
      <c r="J23" s="78"/>
    </row>
    <row r="24" spans="1:6" ht="18.75">
      <c r="A24" s="43" t="s">
        <v>9</v>
      </c>
      <c r="B24" s="44" t="s">
        <v>12</v>
      </c>
      <c r="C24" s="71">
        <f>C25+C26+C27+C28+C29+C30+C31</f>
        <v>10632.38614</v>
      </c>
      <c r="D24" s="71">
        <f>D25+D26+D27+D28+D29+D30+D31</f>
        <v>4720.601570000001</v>
      </c>
      <c r="E24" s="69">
        <f>SUM(E25:E31)</f>
        <v>4409.19819</v>
      </c>
      <c r="F24" s="38">
        <f>D24/C24</f>
        <v>0.44398327034424284</v>
      </c>
    </row>
    <row r="25" spans="1:6" ht="37.5">
      <c r="A25" s="43"/>
      <c r="B25" s="1" t="s">
        <v>1</v>
      </c>
      <c r="C25" s="68">
        <f>939.6+1000+500+682.8027</f>
        <v>3122.4026999999996</v>
      </c>
      <c r="D25" s="68">
        <f>'[1]ЧЕЛУАШ'!C10</f>
        <v>2016.8466099999998</v>
      </c>
      <c r="E25" s="68">
        <f>1767.01979+21.26376+29.26048+41+39.48</f>
        <v>1898.02403</v>
      </c>
      <c r="F25" s="38">
        <f>D25/C25</f>
        <v>0.645927769022234</v>
      </c>
    </row>
    <row r="26" spans="1:6" ht="56.25">
      <c r="A26" s="43"/>
      <c r="B26" s="1" t="s">
        <v>2</v>
      </c>
      <c r="C26" s="68">
        <f>3528.3-0.1+767.26863+734.7</f>
        <v>5030.16863</v>
      </c>
      <c r="D26" s="68">
        <f>'[1]перелік об. по субв'!J7</f>
        <v>2290.69217</v>
      </c>
      <c r="E26" s="68">
        <f>4.70537+263.3172+97.0644+152.734+265.484+462.9912+76.9284+60.6156+568.764+60.6636+84.8436</f>
        <v>2098.11137</v>
      </c>
      <c r="F26" s="38">
        <f>D26/C26</f>
        <v>0.45539073110556927</v>
      </c>
    </row>
    <row r="27" spans="1:6" ht="18.75">
      <c r="A27" s="43"/>
      <c r="B27" s="1" t="s">
        <v>3</v>
      </c>
      <c r="C27" s="72">
        <f>95.1027+595.1027-500-95.1027</f>
        <v>95.10270000000006</v>
      </c>
      <c r="D27" s="68">
        <f>95.1027+9.89184-9.89184</f>
        <v>95.1027</v>
      </c>
      <c r="E27" s="68">
        <f>95.1027+9.89184-9.89184</f>
        <v>95.1027</v>
      </c>
      <c r="F27" s="38">
        <f>D27/C27</f>
        <v>0.9999999999999994</v>
      </c>
    </row>
    <row r="28" spans="1:6" ht="18.75">
      <c r="A28" s="43"/>
      <c r="B28" s="1" t="s">
        <v>4</v>
      </c>
      <c r="C28" s="72">
        <f>1484+516</f>
        <v>2000</v>
      </c>
      <c r="D28" s="68"/>
      <c r="E28" s="68"/>
      <c r="F28" s="38">
        <f aca="true" t="shared" si="1" ref="F28:F46">D28/C28</f>
        <v>0</v>
      </c>
    </row>
    <row r="29" spans="1:6" ht="18.75" hidden="1">
      <c r="A29" s="43"/>
      <c r="B29" s="1" t="s">
        <v>5</v>
      </c>
      <c r="C29" s="72">
        <f>1103.7-1103.7</f>
        <v>0</v>
      </c>
      <c r="D29" s="68"/>
      <c r="E29" s="68"/>
      <c r="F29" s="38"/>
    </row>
    <row r="30" spans="1:6" ht="18.75">
      <c r="A30" s="43"/>
      <c r="B30" s="1" t="s">
        <v>6</v>
      </c>
      <c r="C30" s="72">
        <v>334.71211</v>
      </c>
      <c r="D30" s="68">
        <f>49.8816+19.4784+33.4692+61.7088+27.288+60.4736+35.18265+20.586</f>
        <v>308.06825000000003</v>
      </c>
      <c r="E30" s="68">
        <f>49.8816+19.4784+33.4692+61.7088+27.288+60.4736+35.18265+20.586</f>
        <v>308.06825000000003</v>
      </c>
      <c r="F30" s="38">
        <f>D30/C30</f>
        <v>0.9203976814582538</v>
      </c>
    </row>
    <row r="31" spans="1:6" ht="37.5">
      <c r="A31" s="43"/>
      <c r="B31" s="1" t="s">
        <v>7</v>
      </c>
      <c r="C31" s="68">
        <v>50</v>
      </c>
      <c r="D31" s="68">
        <f>9.89184</f>
        <v>9.89184</v>
      </c>
      <c r="E31" s="68">
        <f>9.89184</f>
        <v>9.89184</v>
      </c>
      <c r="F31" s="38">
        <f>D31/C31</f>
        <v>0.1978368</v>
      </c>
    </row>
    <row r="32" spans="1:6" ht="18.75" hidden="1">
      <c r="A32" s="43"/>
      <c r="B32" s="1"/>
      <c r="C32" s="72"/>
      <c r="D32" s="68">
        <v>0</v>
      </c>
      <c r="E32" s="73"/>
      <c r="F32" s="38" t="e">
        <f t="shared" si="1"/>
        <v>#DIV/0!</v>
      </c>
    </row>
    <row r="33" spans="1:6" ht="18.75" hidden="1">
      <c r="A33" s="43"/>
      <c r="B33" s="1"/>
      <c r="C33" s="72"/>
      <c r="D33" s="68">
        <v>0</v>
      </c>
      <c r="E33" s="73"/>
      <c r="F33" s="38" t="e">
        <f t="shared" si="1"/>
        <v>#DIV/0!</v>
      </c>
    </row>
    <row r="34" spans="1:6" ht="18.75">
      <c r="A34" s="43" t="s">
        <v>10</v>
      </c>
      <c r="B34" s="46" t="s">
        <v>13</v>
      </c>
      <c r="C34" s="71">
        <f>C35+C36+C37+C38</f>
        <v>14125.770110000001</v>
      </c>
      <c r="D34" s="69">
        <f>D35+D36+D37+D38</f>
        <v>2044.9816899999998</v>
      </c>
      <c r="E34" s="69">
        <f>SUM(E35:E38)</f>
        <v>1979.2223599999998</v>
      </c>
      <c r="F34" s="47">
        <f t="shared" si="1"/>
        <v>0.14476957178796956</v>
      </c>
    </row>
    <row r="35" spans="1:6" ht="18.75">
      <c r="A35" s="43"/>
      <c r="B35" s="2" t="s">
        <v>24</v>
      </c>
      <c r="C35" s="72">
        <f>3000-1000-95.1027</f>
        <v>1904.8973</v>
      </c>
      <c r="D35" s="68">
        <f>640</f>
        <v>640</v>
      </c>
      <c r="E35" s="68">
        <f>D35</f>
        <v>640</v>
      </c>
      <c r="F35" s="38">
        <f t="shared" si="1"/>
        <v>0.33597611797759386</v>
      </c>
    </row>
    <row r="36" spans="1:6" ht="37.5">
      <c r="A36" s="43"/>
      <c r="B36" s="2" t="s">
        <v>25</v>
      </c>
      <c r="C36" s="72">
        <f>7497.4+0.1+1613.6</f>
        <v>9111.1</v>
      </c>
      <c r="D36" s="68"/>
      <c r="E36" s="73"/>
      <c r="F36" s="38">
        <f t="shared" si="1"/>
        <v>0</v>
      </c>
    </row>
    <row r="37" spans="1:6" ht="18.75">
      <c r="A37" s="43"/>
      <c r="B37" s="2" t="s">
        <v>26</v>
      </c>
      <c r="C37" s="68">
        <v>675</v>
      </c>
      <c r="D37" s="68">
        <f>65+2.658+23.4+11.8+96+53.417+21+21.4</f>
        <v>294.67499999999995</v>
      </c>
      <c r="E37" s="68">
        <f>65+2.658+87+9+23.4+53.417</f>
        <v>240.47500000000002</v>
      </c>
      <c r="F37" s="38">
        <f t="shared" si="1"/>
        <v>0.4365555555555555</v>
      </c>
    </row>
    <row r="38" spans="1:6" ht="37.5">
      <c r="A38" s="43"/>
      <c r="B38" s="2" t="s">
        <v>42</v>
      </c>
      <c r="C38" s="68">
        <v>2434.77281</v>
      </c>
      <c r="D38" s="68">
        <f>'[1]перелік об. по субв'!J64+'[1]зведена'!G17</f>
        <v>1110.30669</v>
      </c>
      <c r="E38" s="68">
        <f>'[1]перелік об. по субв'!J64</f>
        <v>1098.7473599999998</v>
      </c>
      <c r="F38" s="38">
        <f t="shared" si="1"/>
        <v>0.45602065434597977</v>
      </c>
    </row>
    <row r="39" spans="1:6" s="36" customFormat="1" ht="27.75" customHeight="1">
      <c r="A39" s="89" t="s">
        <v>41</v>
      </c>
      <c r="B39" s="90"/>
      <c r="C39" s="90"/>
      <c r="D39" s="90"/>
      <c r="E39" s="90"/>
      <c r="F39" s="91"/>
    </row>
    <row r="40" spans="1:10" ht="37.5" customHeight="1">
      <c r="A40" s="40">
        <v>2</v>
      </c>
      <c r="B40" s="41" t="s">
        <v>23</v>
      </c>
      <c r="C40" s="74">
        <f>C41</f>
        <v>4655.714</v>
      </c>
      <c r="D40" s="75">
        <f>D41</f>
        <v>695.538</v>
      </c>
      <c r="E40" s="42">
        <f>E41</f>
        <v>390.44952</v>
      </c>
      <c r="F40" s="18">
        <f t="shared" si="1"/>
        <v>0.14939448600150268</v>
      </c>
      <c r="G40" s="78"/>
      <c r="H40" s="78"/>
      <c r="I40" s="78"/>
      <c r="J40" s="78"/>
    </row>
    <row r="41" spans="1:6" ht="18.75">
      <c r="A41" s="43" t="s">
        <v>11</v>
      </c>
      <c r="B41" s="46" t="s">
        <v>13</v>
      </c>
      <c r="C41" s="45">
        <f>C42+C43</f>
        <v>4655.714</v>
      </c>
      <c r="D41" s="45">
        <f>D42+D43</f>
        <v>695.538</v>
      </c>
      <c r="E41" s="45">
        <f>E42+E43</f>
        <v>390.44952</v>
      </c>
      <c r="F41" s="14">
        <f t="shared" si="1"/>
        <v>0.14939448600150268</v>
      </c>
    </row>
    <row r="42" spans="1:6" s="36" customFormat="1" ht="38.25" customHeight="1">
      <c r="A42" s="48"/>
      <c r="B42" s="2" t="s">
        <v>8</v>
      </c>
      <c r="C42" s="49">
        <v>504.351</v>
      </c>
      <c r="D42" s="76">
        <f>'[1]перелік об. по субв'!J69</f>
        <v>59.196</v>
      </c>
      <c r="E42" s="67"/>
      <c r="F42" s="14">
        <f t="shared" si="1"/>
        <v>0.1173706406847612</v>
      </c>
    </row>
    <row r="43" spans="1:6" s="36" customFormat="1" ht="37.5">
      <c r="A43" s="48"/>
      <c r="B43" s="2" t="s">
        <v>27</v>
      </c>
      <c r="C43" s="49">
        <v>4151.363</v>
      </c>
      <c r="D43" s="77">
        <f>'[1]перелік об. по субв'!J74</f>
        <v>636.342</v>
      </c>
      <c r="E43" s="77">
        <f>'[1]перелік об. по субв'!L74</f>
        <v>390.44952</v>
      </c>
      <c r="F43" s="14">
        <f t="shared" si="1"/>
        <v>0.1532850776961687</v>
      </c>
    </row>
    <row r="44" spans="1:6" s="36" customFormat="1" ht="18.75" hidden="1">
      <c r="A44" s="48"/>
      <c r="B44" s="48"/>
      <c r="C44" s="48"/>
      <c r="D44" s="45">
        <f>D45+D46</f>
        <v>14922.24252</v>
      </c>
      <c r="E44" s="67"/>
      <c r="F44" s="22" t="e">
        <f t="shared" si="1"/>
        <v>#DIV/0!</v>
      </c>
    </row>
    <row r="45" spans="1:6" s="36" customFormat="1" ht="18.75" hidden="1">
      <c r="A45" s="48"/>
      <c r="B45" s="48"/>
      <c r="C45" s="48"/>
      <c r="D45" s="45">
        <f>D46+D47</f>
        <v>7461.12126</v>
      </c>
      <c r="E45" s="67"/>
      <c r="F45" s="22" t="e">
        <f t="shared" si="1"/>
        <v>#DIV/0!</v>
      </c>
    </row>
    <row r="46" spans="1:6" ht="18.75">
      <c r="A46" s="50"/>
      <c r="B46" s="51" t="s">
        <v>28</v>
      </c>
      <c r="C46" s="17">
        <f>C23+C40</f>
        <v>29413.87025</v>
      </c>
      <c r="D46" s="52">
        <f>D23+D40</f>
        <v>7461.12126</v>
      </c>
      <c r="E46" s="52">
        <f>E40+E23</f>
        <v>6778.87007</v>
      </c>
      <c r="F46" s="18">
        <f t="shared" si="1"/>
        <v>0.2536599637036884</v>
      </c>
    </row>
    <row r="47" spans="1:6" ht="21" customHeight="1">
      <c r="A47" s="84" t="s">
        <v>29</v>
      </c>
      <c r="B47" s="84"/>
      <c r="C47" s="84"/>
      <c r="D47" s="53"/>
      <c r="E47" s="53"/>
      <c r="F47" s="53"/>
    </row>
    <row r="48" spans="1:6" ht="18.75">
      <c r="A48" s="83" t="s">
        <v>30</v>
      </c>
      <c r="B48" s="83"/>
      <c r="C48" s="55"/>
      <c r="D48" s="54"/>
      <c r="E48" s="54"/>
      <c r="F48" s="53"/>
    </row>
    <row r="49" spans="1:6" ht="18.75">
      <c r="A49" s="53"/>
      <c r="B49" s="53"/>
      <c r="C49" s="56"/>
      <c r="D49" s="53"/>
      <c r="E49" s="53"/>
      <c r="F49" s="53"/>
    </row>
  </sheetData>
  <sheetProtection/>
  <mergeCells count="15">
    <mergeCell ref="A1:F1"/>
    <mergeCell ref="A48:B48"/>
    <mergeCell ref="A47:C47"/>
    <mergeCell ref="A2:F2"/>
    <mergeCell ref="A21:F21"/>
    <mergeCell ref="A22:F22"/>
    <mergeCell ref="A39:F39"/>
    <mergeCell ref="F4:F5"/>
    <mergeCell ref="A7:C7"/>
    <mergeCell ref="A4:A5"/>
    <mergeCell ref="B4:B5"/>
    <mergeCell ref="C4:C5"/>
    <mergeCell ref="E4:E5"/>
    <mergeCell ref="G23:J23"/>
    <mergeCell ref="G40:J40"/>
  </mergeCells>
  <printOptions/>
  <pageMargins left="0.16" right="0.25" top="0.57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2014-11-13T07:07:28Z</cp:lastPrinted>
  <dcterms:created xsi:type="dcterms:W3CDTF">2014-03-25T13:04:01Z</dcterms:created>
  <dcterms:modified xsi:type="dcterms:W3CDTF">2014-12-10T15:11:20Z</dcterms:modified>
  <cp:category/>
  <cp:version/>
  <cp:contentType/>
  <cp:contentStatus/>
</cp:coreProperties>
</file>